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j\Documents\"/>
    </mc:Choice>
  </mc:AlternateContent>
  <xr:revisionPtr revIDLastSave="0" documentId="8_{915AD7F4-8D5A-4E14-A97D-7BE4F77D2B97}" xr6:coauthVersionLast="47" xr6:coauthVersionMax="47" xr10:uidLastSave="{00000000-0000-0000-0000-000000000000}"/>
  <bookViews>
    <workbookView xWindow="-120" yWindow="-120" windowWidth="29040" windowHeight="15840" xr2:uid="{52E5827D-59C6-4386-B2BF-987141832E38}"/>
  </bookViews>
  <sheets>
    <sheet name="Sheet1 (2)" sheetId="2" r:id="rId1"/>
  </sheets>
  <externalReferences>
    <externalReference r:id="rId2"/>
  </externalReferences>
  <definedNames>
    <definedName name="_xlnm._FilterDatabase" localSheetId="0" hidden="1">'Sheet1 (2)'!$A$1:$M$50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2" i="2"/>
  <c r="D2" i="2" l="1"/>
  <c r="D47" i="2"/>
  <c r="D46" i="2"/>
  <c r="D45" i="2"/>
  <c r="D44" i="2"/>
  <c r="D3" i="2" l="1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<sst xmlns="http://schemas.openxmlformats.org/spreadsheetml/2006/main" count="257" uniqueCount="87">
  <si>
    <t>Name</t>
  </si>
  <si>
    <t>Type</t>
  </si>
  <si>
    <t>Dates</t>
  </si>
  <si>
    <t>Destination</t>
  </si>
  <si>
    <t>Purpose</t>
  </si>
  <si>
    <t>Air</t>
  </si>
  <si>
    <t>Rail</t>
  </si>
  <si>
    <t>Taxi/Car</t>
  </si>
  <si>
    <t>Subsistence</t>
  </si>
  <si>
    <t>Other (including Hospitality given)</t>
  </si>
  <si>
    <t>Total</t>
  </si>
  <si>
    <t>Copenhagen</t>
  </si>
  <si>
    <t>London</t>
  </si>
  <si>
    <t>Rochdale</t>
  </si>
  <si>
    <t>Tring</t>
  </si>
  <si>
    <t>Fiona McWilliams, Executive Director of Development</t>
  </si>
  <si>
    <t>Michael Dixon, Museum Director</t>
  </si>
  <si>
    <t>Eton</t>
  </si>
  <si>
    <t>Manchester</t>
  </si>
  <si>
    <t>Rio de Janeiro</t>
  </si>
  <si>
    <t>Toronto</t>
  </si>
  <si>
    <t>Neil Greenwood, Executive Director of Finance &amp; Corporate Services</t>
  </si>
  <si>
    <t>Harwell</t>
  </si>
  <si>
    <t>Tim Littlewood, Executive Director of Science</t>
  </si>
  <si>
    <t>Travel-Mileage</t>
  </si>
  <si>
    <t>Drive to and from Rogate, West Sussex (home) to Heathrow Airport to attend the Global Leaders' meeting in Toronto, Canada</t>
  </si>
  <si>
    <t>Travel-Bus &amp; Rail Transport</t>
  </si>
  <si>
    <t>Tube from South Kensington to Wimpole Street for meeting with Alice Perkins (return)</t>
  </si>
  <si>
    <t>Tube from South Kensington to Villiers Street for meeting with Abdul Bhanji (return)</t>
  </si>
  <si>
    <t>Tube to South Kensington from Broadcasting House for the Today Programme</t>
  </si>
  <si>
    <t>Tube to South Kensington from Garfield Weston offices, W1</t>
  </si>
  <si>
    <t>Travel Other</t>
  </si>
  <si>
    <t>RECEIPTS 13 and 14 - Visit the UAE Embassy Residence, Holland Park for a reception and return to South Kensington after reception.</t>
  </si>
  <si>
    <t>Mileage from South Kensington to Kew Gardens and back to South Kensington</t>
  </si>
  <si>
    <t>RECEIPT 10 - Taxi to Wimpole Street for a meeting with Alice Perkins</t>
  </si>
  <si>
    <t>Hospitality</t>
  </si>
  <si>
    <t>RECEIPT 11 - Lunch with Ian Owens, Smithsonian at Coco Momo</t>
  </si>
  <si>
    <t>RECEIPT 12 - Taxi from the Berkeley Hotel (to meet with Chair of the V&amp;A) to South Kensington</t>
  </si>
  <si>
    <t>Mileage from South Kensington to Tring (for Director's Update) and from Tring to South Kensington</t>
  </si>
  <si>
    <t>Taxi from Wimpole Street to South Kensington after meeting with Alice Perkins</t>
  </si>
  <si>
    <t>RECEIPT 6 - Taxi from the Geological Society (for BGS Strategy launch) to South Kensington</t>
  </si>
  <si>
    <t>RECEIPT 7 - Taxi from the Wimpole Street after meeting with Alice Perkins to South Kensington</t>
  </si>
  <si>
    <t>RECEIPT 8 - Taxi from the City after meeting with Louise Charlton and Claire Walsh at Brunswick to South Kensington</t>
  </si>
  <si>
    <t>RECEIPT 9 - Taxi from the Wimpole Street after meeting with Alice Perkins to South Kensington</t>
  </si>
  <si>
    <t>Mileage from West Sussex to Tring for the Director's Update and from Tring to South Kensington</t>
  </si>
  <si>
    <t>Mileage from West Sussex to Heathrow Airport to attend meetings at the National Museum Rio de Janeiro, Brazil and from Heathrow Airport to West Sussex after returning.</t>
  </si>
  <si>
    <t>Drive to Eton College from NHM to attend the Collections Committee meeting and dinner and from Eton College to West Sussex</t>
  </si>
  <si>
    <t>RECEIPT 3 - Taxi from ZSL, Regent's Park to South Kensington after lunch with the Director, Dominic Jermey and Richard Deverell, Director of Kew</t>
  </si>
  <si>
    <t>RECEIPT 4 - taxi from Lancaster House (FCO reception) to South Kensington</t>
  </si>
  <si>
    <t>Mileage from West Sussex to Tring (for Director's Update) and then Tring to South Kensington</t>
  </si>
  <si>
    <t>Mileage from West Sussex to Heathrow Airport to attend the Global Leaders' meeting in Copenhagen and from Heathrow Airport to West Sussex after attending the meeting.</t>
  </si>
  <si>
    <t>RECEIPT 5 - Lunch at Heathrow Airport (attending Global Leaders' meeting, Copenhagen)</t>
  </si>
  <si>
    <t>RECEIPT 16 - Taxi from Chelsea Arts Club to South Kensington</t>
  </si>
  <si>
    <t>RECEIPT 17 - Taxi to the Argentine Embassy for VIP reception  and return to South Kensington</t>
  </si>
  <si>
    <t>RECEIPTS 19 and 20 - Taxi to Italian Embassy and return to South Kensington</t>
  </si>
  <si>
    <t>Tube to Stratton Street (return) for a meeting with Alice Parkins</t>
  </si>
  <si>
    <t>RECEIPT 1 - Taxi back from Stratton Street to South Kensington after meeting with Alice Perkins</t>
  </si>
  <si>
    <t>RECEIPT 2 - Taxi back from Stratton Street to South Kensington after meeting with Alice Perkins</t>
  </si>
  <si>
    <t>Tube to FT Offices for the Global Summit Steering Committee meeting (return)</t>
  </si>
  <si>
    <t>Tube to House of Lords to meet with Zac Goldsmith (return)</t>
  </si>
  <si>
    <t>Tube to Euston Station for journey to Rochdale (Dippy on Tour launch)</t>
  </si>
  <si>
    <t>Tube to Kew Gardens for the Orchid Festival launch reception(return)</t>
  </si>
  <si>
    <t>Tube to Stratton Street (Green Park) for meeting with Alice Perkins (return)</t>
  </si>
  <si>
    <t>RECEIPT 15 - Lunch at the Arts Club for team (food only)</t>
  </si>
  <si>
    <t>Subscriptions &amp; Corp. Mbrships</t>
  </si>
  <si>
    <t>CIPFA membership fees Jan-Dec 21</t>
  </si>
  <si>
    <t>Foreign Exchange Differences</t>
  </si>
  <si>
    <t>REVERSE OFF EX DIFFERENCE RELATING TO EX CLAIM 24603</t>
  </si>
  <si>
    <t>Exceptional Costs</t>
  </si>
  <si>
    <t>Thank you gift to T Littlewood - participation in organising ASL</t>
  </si>
  <si>
    <t>Thank you gift following International Women's Day Event - Celebrating Mary Anning - talk with K Winslet</t>
  </si>
  <si>
    <t>Thank you gift for the organising of various events inc. 2021 ASL</t>
  </si>
  <si>
    <t>n/a</t>
  </si>
  <si>
    <t>IZ  PRYORS CORPORA; Taxi from Harwell to Didcot Parkway station after site visit on 14 September</t>
  </si>
  <si>
    <t>Accommodation</t>
  </si>
  <si>
    <t>Travel - Bus &amp; Rail - within UK; return tickets to Manchester to attend 18 March UK DiSSCo consortium meeting for Tim Littlewood, Hilary Goodson, John Jackson and Vince Smith</t>
  </si>
  <si>
    <t>4 September trip to Harwell for Tim Littlewood. Travel - Bus &amp; Rail - within UK</t>
  </si>
  <si>
    <t>14 September trip to Harwell for Tim Littlewood. Travel - Bus &amp; Rail - within UK</t>
  </si>
  <si>
    <t>Travel - Bus &amp; Rail - within UK; ticket to Didcot Parkway for Tim Littlewood to attend meeting at Harwell</t>
  </si>
  <si>
    <t>F Mcwilliams Hotel 10/02/20</t>
  </si>
  <si>
    <t>Professor Yadvinder Malhi CBE FRS, Trustee</t>
  </si>
  <si>
    <t>Dame Frances Cairncross DBE FRSE, Trustee</t>
  </si>
  <si>
    <t>Prof Yadvinder Malhi - Accomm</t>
  </si>
  <si>
    <t>Accommodation for Dame Frances Cairncross (Trustee) attending the Board of Trustees meeting and Dippy reception in Rochdale</t>
  </si>
  <si>
    <t>Directors Expenses</t>
  </si>
  <si>
    <t>Director's Government Procurement Card</t>
  </si>
  <si>
    <t>Supplier Booked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</si>
</sst>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14" fontId="0" fillId="0" borderId="0" xfId="0" applyNumberFormat="1"/>
    <xf numFmtId="0" fontId="0" fillId="0" borderId="0" xfId="0" applyBorder="1"/>
    <xf numFmtId="0" fontId="0" fillId="0" borderId="0" xfId="0" quotePrefix="1" applyBorder="1"/>
    <xf numFmtId="14" fontId="0" fillId="0" borderId="0" xfId="0" applyNumberFormat="1" applyBorder="1"/>
    <xf numFmtId="14" fontId="0" fillId="0" borderId="0" xfId="0" quotePrefix="1" applyNumberForma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43" fontId="0" fillId="0" borderId="0" xfId="1" applyFont="1" applyBorder="1"/>
    <xf numFmtId="43" fontId="0" fillId="0" borderId="0" xfId="1" applyFont="1"/>
    <xf numFmtId="43" fontId="0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74388E07-AA3D-46DA-ADDD-27B3C34E9EA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uralhistorymuseum.sharepoint.com/sites/FinanceDpt/Shared%20Documents/YearEnd/2020-21/NHM/Working%20Schedules/Trustee%20&amp;%20Directors%20Expenses/2.%20Directors%20Expenses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s"/>
    </sheetNames>
    <sheetDataSet>
      <sheetData sheetId="0">
        <row r="3">
          <cell r="S3" t="str">
            <v>Description</v>
          </cell>
        </row>
        <row r="4">
          <cell r="S4" t="str">
            <v>Drive to and from Rogate, West Sussex (home) to Heathrow Airport to attend the Global Leaders' meeting in Toronto, Canada</v>
          </cell>
        </row>
        <row r="5">
          <cell r="S5" t="str">
            <v>Tube from South Kensington to Wimpole Street for meeting with Alice Perkins (return)</v>
          </cell>
        </row>
        <row r="6">
          <cell r="S6" t="str">
            <v>Tube from South Kensington to Villiers Street for meeting with Abdul Bhanji (return)</v>
          </cell>
        </row>
        <row r="7">
          <cell r="S7" t="str">
            <v>Tube to South Kensington from Broadcasting House for the Today Programme</v>
          </cell>
        </row>
        <row r="8">
          <cell r="S8" t="str">
            <v>Tube to South Kensington from Garfield Weston offices, W1</v>
          </cell>
        </row>
        <row r="9">
          <cell r="S9" t="str">
            <v>RECEIPTS 13 and 14 - Visit the UAE Embassy Residence, Holland Park for a reception and return to South Kensington after reception.</v>
          </cell>
        </row>
        <row r="10">
          <cell r="S10" t="str">
            <v>Mileage from South Kensington to Kew Gardens and back to South Kensington</v>
          </cell>
        </row>
        <row r="11">
          <cell r="S11" t="str">
            <v>RECEIPT 10 - Taxi to Wimpole Street for a meeting with Alice Perkins</v>
          </cell>
        </row>
        <row r="12">
          <cell r="S12" t="str">
            <v>RECEIPT 11 - Lunch with Ian Owens, Smithsonian at Coco Momo</v>
          </cell>
        </row>
        <row r="13">
          <cell r="S13" t="str">
            <v>RECEIPT 12 - Taxi from the Berkeley Hotel (to meet with Chair of the V&amp;A) to South Kensington</v>
          </cell>
        </row>
        <row r="14">
          <cell r="S14" t="str">
            <v>Mileage from South Kensington to Tring (for Director's Update) and from Tring to South Kensington</v>
          </cell>
        </row>
        <row r="15">
          <cell r="S15" t="str">
            <v>Taxi from Wimpole Street to South Kensington after meeting with Alice Perkins</v>
          </cell>
        </row>
        <row r="16">
          <cell r="S16" t="str">
            <v>RECEIPT 6 - Taxi from the Geological Society (for BGS Strategy launch) to South Kensington</v>
          </cell>
        </row>
        <row r="17">
          <cell r="S17" t="str">
            <v>RECEIPT 7 - Taxi from the Wimpole Street after meeting with Alice Perkins to South Kensington</v>
          </cell>
        </row>
        <row r="18">
          <cell r="S18" t="str">
            <v>RECEIPT 8 - Taxi from the City after meeting with Louise Charlton and Claire Walsh at Brunswick to South Kensington</v>
          </cell>
        </row>
        <row r="19">
          <cell r="S19" t="str">
            <v>RECEIPT 9 - Taxi from the Wimpole Street after meeting with Alice Perkins to South Kensington</v>
          </cell>
        </row>
        <row r="20">
          <cell r="S20" t="str">
            <v>Mileage from West Sussex to Tring for the Director's Update and from Tring to South Kensington</v>
          </cell>
        </row>
        <row r="21">
          <cell r="S21" t="str">
            <v>Mileage from West Sussex to Heathrow Airport to attend meetings at the National Museum Rio de Janeiro, Brazil and from Heathrow Airport to West Sussex after returning.</v>
          </cell>
        </row>
        <row r="22">
          <cell r="S22" t="str">
            <v>Drive to Eton College from NHM to attend the Collections Committee meeting and dinner and from Eton College to West Sussex</v>
          </cell>
        </row>
        <row r="23">
          <cell r="S23" t="str">
            <v>RECEIPT 3 - Taxi from ZSL, Regent's Park to South Kensington after lunch with the Director, Dominic Jermey and Richard Deverell, Director of Kew</v>
          </cell>
        </row>
        <row r="24">
          <cell r="S24" t="str">
            <v>RECEIPT 4 - taxi from Lancaster House (FCO reception) to South Kensington</v>
          </cell>
        </row>
        <row r="25">
          <cell r="S25" t="str">
            <v>Mileage from West Sussex to Tring (for Director's Update) and then Tring to South Kensington</v>
          </cell>
        </row>
        <row r="26">
          <cell r="S26" t="str">
            <v>Mileage from West Sussex to Heathrow Airport to attend the Global Leaders' meeting in Copenhagen and from Heathrow Airport to West Sussex after attending the meeting.</v>
          </cell>
        </row>
        <row r="27">
          <cell r="S27" t="str">
            <v>RECEIPT 5 - Lunch at Heathrow Airport (attending Global Leaders' meeting, Copenhagen)</v>
          </cell>
        </row>
        <row r="28">
          <cell r="S28" t="str">
            <v>RECEIPT 16 - Taxi from Chelsea Arts Club to South Kensington</v>
          </cell>
        </row>
        <row r="29">
          <cell r="S29" t="str">
            <v>RECEIPT 17 - Taxi to the Argentine Embassy for VIP reception  and return to South Kensington</v>
          </cell>
        </row>
        <row r="30">
          <cell r="S30" t="str">
            <v>RECEIPTS 19 and 20 - Taxi to Italian Embassy and return to South Kensington</v>
          </cell>
        </row>
        <row r="31">
          <cell r="S31" t="str">
            <v>Tube to Stratton Street (return) for a meeting with Alice Parkins</v>
          </cell>
        </row>
        <row r="32">
          <cell r="S32" t="str">
            <v>RECEIPT 1 - Taxi back from Stratton Street to South Kensington after meeting with Alice Perkins</v>
          </cell>
        </row>
        <row r="33">
          <cell r="S33" t="str">
            <v>RECEIPT 2 - Taxi back from Stratton Street to South Kensington after meeting with Alice Perkins</v>
          </cell>
        </row>
        <row r="34">
          <cell r="S34" t="str">
            <v>Tube to FT Offices for the Global Summit Steering Committee meeting (return)</v>
          </cell>
        </row>
        <row r="35">
          <cell r="S35" t="str">
            <v>Tube to House of Lords to meet with Zac Goldsmith (return)</v>
          </cell>
        </row>
        <row r="36">
          <cell r="S36" t="str">
            <v>Tube to Euston Station for journey to Rochdale (Dippy on Tour launch)</v>
          </cell>
        </row>
        <row r="37">
          <cell r="S37" t="str">
            <v>Tube to Kew Gardens for the Orchid Festival launch reception(return)</v>
          </cell>
        </row>
        <row r="38">
          <cell r="S38" t="str">
            <v>Tube to Stratton Street (Green Park) for meeting with Alice Perkins (return)</v>
          </cell>
        </row>
        <row r="39">
          <cell r="S39" t="str">
            <v>RECEIPT 15 - Lunch at the Arts Club for team (food only)</v>
          </cell>
        </row>
        <row r="40">
          <cell r="S40" t="str">
            <v>CIPFA membership fees Jan-Dec 21</v>
          </cell>
        </row>
        <row r="41">
          <cell r="S41" t="str">
            <v>REVERSE OFF EX DIFFERENCE RELATING TO EX CLAIM 24603</v>
          </cell>
        </row>
        <row r="43">
          <cell r="S43" t="str">
            <v>Thank you gift to T Littlewood - participation in organising ASL</v>
          </cell>
        </row>
        <row r="44">
          <cell r="S44" t="str">
            <v>Thank you gift following International Women's Day Event - Celebrating Mary Anning - talk with K Winslet</v>
          </cell>
        </row>
        <row r="45">
          <cell r="S45" t="str">
            <v>Thank you gift for the organising of various events inc. 2021 ASL</v>
          </cell>
        </row>
        <row r="46">
          <cell r="S46" t="str">
            <v>REVERSE OFF EX DIFFERENCE RELATING TO EXP CLAIM 27893</v>
          </cell>
        </row>
        <row r="47">
          <cell r="S47" t="str">
            <v>Allocation Exchange Difference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E4A5-5E1D-4461-93A7-55BDD4C020C5}">
  <sheetPr>
    <pageSetUpPr fitToPage="1"/>
  </sheetPr>
  <dimension ref="A1:M50"/>
  <sheetViews>
    <sheetView tabSelected="1" topLeftCell="B1" zoomScale="80" zoomScaleNormal="8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68.7109375" bestFit="1" customWidth="1"/>
    <col min="2" max="2" width="41.5703125" bestFit="1" customWidth="1"/>
    <col min="3" max="3" width="41.5703125" customWidth="1"/>
    <col min="4" max="4" width="11.5703125" bestFit="1" customWidth="1"/>
    <col min="5" max="5" width="20.28515625" bestFit="1" customWidth="1"/>
    <col min="6" max="6" width="128.5703125" customWidth="1"/>
    <col min="7" max="7" width="9.7109375" bestFit="1" customWidth="1"/>
    <col min="8" max="8" width="8.28515625" bestFit="1" customWidth="1"/>
    <col min="9" max="9" width="11.5703125" bestFit="1" customWidth="1"/>
    <col min="10" max="10" width="14.42578125" bestFit="1" customWidth="1"/>
    <col min="11" max="11" width="35.28515625" bestFit="1" customWidth="1"/>
    <col min="12" max="12" width="9.7109375" bestFit="1" customWidth="1"/>
  </cols>
  <sheetData>
    <row r="1" spans="1:13" x14ac:dyDescent="0.25">
      <c r="A1" s="7" t="s">
        <v>0</v>
      </c>
      <c r="B1" s="8" t="s">
        <v>1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9" t="s">
        <v>10</v>
      </c>
    </row>
    <row r="2" spans="1:13" x14ac:dyDescent="0.25">
      <c r="A2" s="3" t="s">
        <v>15</v>
      </c>
      <c r="B2" s="4" t="s">
        <v>74</v>
      </c>
      <c r="C2" s="4" t="s">
        <v>86</v>
      </c>
      <c r="D2" s="5">
        <f>DATE(2020,1,21)</f>
        <v>43851</v>
      </c>
      <c r="E2" s="3" t="s">
        <v>13</v>
      </c>
      <c r="F2" s="4" t="s">
        <v>79</v>
      </c>
      <c r="G2" s="11"/>
      <c r="H2" s="11"/>
      <c r="I2" s="11"/>
      <c r="J2" s="11">
        <v>90</v>
      </c>
      <c r="K2" s="11"/>
      <c r="L2" s="13">
        <v>90</v>
      </c>
      <c r="M2" t="e">
        <f>_xlfn.XLOOKUP(F2,[1]Summary!$S:$S,[1]Summary!$S:$S)</f>
        <v>#N/A</v>
      </c>
    </row>
    <row r="3" spans="1:13" x14ac:dyDescent="0.25">
      <c r="A3" s="3" t="s">
        <v>15</v>
      </c>
      <c r="B3" s="3" t="s">
        <v>66</v>
      </c>
      <c r="C3" s="3" t="s">
        <v>84</v>
      </c>
      <c r="D3" s="5">
        <f>DATE(2021,2,23)</f>
        <v>44250</v>
      </c>
      <c r="E3" s="5" t="s">
        <v>72</v>
      </c>
      <c r="F3" s="4" t="s">
        <v>67</v>
      </c>
      <c r="G3" s="11"/>
      <c r="H3" s="11"/>
      <c r="I3" s="11"/>
      <c r="J3" s="11"/>
      <c r="K3" s="11">
        <v>0.52</v>
      </c>
      <c r="L3" s="11">
        <v>0.52</v>
      </c>
      <c r="M3" t="str">
        <f>_xlfn.XLOOKUP(F3,[1]Summary!$S:$S,[1]Summary!$S:$S)</f>
        <v>REVERSE OFF EX DIFFERENCE RELATING TO EX CLAIM 24603</v>
      </c>
    </row>
    <row r="4" spans="1:13" x14ac:dyDescent="0.25">
      <c r="A4" s="3" t="s">
        <v>15</v>
      </c>
      <c r="B4" s="4" t="s">
        <v>68</v>
      </c>
      <c r="C4" s="3" t="s">
        <v>84</v>
      </c>
      <c r="D4" s="6">
        <v>44286</v>
      </c>
      <c r="E4" s="6" t="s">
        <v>72</v>
      </c>
      <c r="F4" s="4" t="s">
        <v>69</v>
      </c>
      <c r="G4" s="11"/>
      <c r="H4" s="11"/>
      <c r="I4" s="11"/>
      <c r="J4" s="11"/>
      <c r="K4" s="11">
        <v>45.94</v>
      </c>
      <c r="L4" s="11">
        <v>45.94</v>
      </c>
      <c r="M4" t="str">
        <f>_xlfn.XLOOKUP(F4,[1]Summary!$S:$S,[1]Summary!$S:$S)</f>
        <v>Thank you gift to T Littlewood - participation in organising ASL</v>
      </c>
    </row>
    <row r="5" spans="1:13" x14ac:dyDescent="0.25">
      <c r="A5" s="3" t="s">
        <v>15</v>
      </c>
      <c r="B5" s="4" t="s">
        <v>68</v>
      </c>
      <c r="C5" s="3" t="s">
        <v>84</v>
      </c>
      <c r="D5" s="6">
        <v>44286</v>
      </c>
      <c r="E5" s="6" t="s">
        <v>72</v>
      </c>
      <c r="F5" s="4" t="s">
        <v>70</v>
      </c>
      <c r="G5" s="11"/>
      <c r="H5" s="11"/>
      <c r="I5" s="11"/>
      <c r="J5" s="11"/>
      <c r="K5" s="11">
        <v>45.94</v>
      </c>
      <c r="L5" s="11">
        <v>45.94</v>
      </c>
      <c r="M5" t="str">
        <f>_xlfn.XLOOKUP(F5,[1]Summary!$S:$S,[1]Summary!$S:$S)</f>
        <v>Thank you gift following International Women's Day Event - Celebrating Mary Anning - talk with K Winslet</v>
      </c>
    </row>
    <row r="6" spans="1:13" x14ac:dyDescent="0.25">
      <c r="A6" s="3" t="s">
        <v>15</v>
      </c>
      <c r="B6" s="4" t="s">
        <v>68</v>
      </c>
      <c r="C6" s="3" t="s">
        <v>84</v>
      </c>
      <c r="D6" s="6">
        <v>44286</v>
      </c>
      <c r="E6" s="6" t="s">
        <v>72</v>
      </c>
      <c r="F6" s="4" t="s">
        <v>71</v>
      </c>
      <c r="G6" s="11"/>
      <c r="H6" s="11"/>
      <c r="I6" s="11"/>
      <c r="J6" s="11"/>
      <c r="K6" s="11">
        <v>45.94</v>
      </c>
      <c r="L6" s="11">
        <v>45.94</v>
      </c>
      <c r="M6" t="str">
        <f>_xlfn.XLOOKUP(F6,[1]Summary!$S:$S,[1]Summary!$S:$S)</f>
        <v>Thank you gift for the organising of various events inc. 2021 ASL</v>
      </c>
    </row>
    <row r="7" spans="1:13" x14ac:dyDescent="0.25">
      <c r="A7" s="4" t="s">
        <v>16</v>
      </c>
      <c r="B7" s="4" t="s">
        <v>24</v>
      </c>
      <c r="C7" s="3" t="s">
        <v>84</v>
      </c>
      <c r="D7" s="5">
        <f t="shared" ref="D7:D42" si="0">DATE(2020,12,17)</f>
        <v>44182</v>
      </c>
      <c r="E7" s="5" t="s">
        <v>20</v>
      </c>
      <c r="F7" s="4" t="s">
        <v>25</v>
      </c>
      <c r="G7" s="11"/>
      <c r="H7" s="11"/>
      <c r="I7" s="11">
        <v>40.5</v>
      </c>
      <c r="J7" s="11"/>
      <c r="K7" s="11"/>
      <c r="L7" s="11">
        <v>40.5</v>
      </c>
      <c r="M7" t="str">
        <f>_xlfn.XLOOKUP(F7,[1]Summary!$S:$S,[1]Summary!$S:$S)</f>
        <v>Drive to and from Rogate, West Sussex (home) to Heathrow Airport to attend the Global Leaders' meeting in Toronto, Canada</v>
      </c>
    </row>
    <row r="8" spans="1:13" x14ac:dyDescent="0.25">
      <c r="A8" s="4" t="s">
        <v>16</v>
      </c>
      <c r="B8" s="4" t="s">
        <v>26</v>
      </c>
      <c r="C8" s="3" t="s">
        <v>84</v>
      </c>
      <c r="D8" s="5">
        <f t="shared" si="0"/>
        <v>44182</v>
      </c>
      <c r="E8" s="5" t="s">
        <v>12</v>
      </c>
      <c r="F8" s="4" t="s">
        <v>27</v>
      </c>
      <c r="G8" s="11"/>
      <c r="H8" s="11">
        <v>4.8</v>
      </c>
      <c r="I8" s="11"/>
      <c r="J8" s="11"/>
      <c r="K8" s="11"/>
      <c r="L8" s="11">
        <v>4.8</v>
      </c>
      <c r="M8" t="str">
        <f>_xlfn.XLOOKUP(F8,[1]Summary!$S:$S,[1]Summary!$S:$S)</f>
        <v>Tube from South Kensington to Wimpole Street for meeting with Alice Perkins (return)</v>
      </c>
    </row>
    <row r="9" spans="1:13" x14ac:dyDescent="0.25">
      <c r="A9" s="4" t="s">
        <v>16</v>
      </c>
      <c r="B9" s="4" t="s">
        <v>26</v>
      </c>
      <c r="C9" s="3" t="s">
        <v>84</v>
      </c>
      <c r="D9" s="5">
        <f t="shared" si="0"/>
        <v>44182</v>
      </c>
      <c r="E9" s="5" t="s">
        <v>12</v>
      </c>
      <c r="F9" s="4" t="s">
        <v>28</v>
      </c>
      <c r="G9" s="11"/>
      <c r="H9" s="11">
        <v>4.8</v>
      </c>
      <c r="I9" s="11"/>
      <c r="J9" s="11"/>
      <c r="K9" s="11"/>
      <c r="L9" s="11">
        <v>4.8</v>
      </c>
      <c r="M9" t="str">
        <f>_xlfn.XLOOKUP(F9,[1]Summary!$S:$S,[1]Summary!$S:$S)</f>
        <v>Tube from South Kensington to Villiers Street for meeting with Abdul Bhanji (return)</v>
      </c>
    </row>
    <row r="10" spans="1:13" x14ac:dyDescent="0.25">
      <c r="A10" s="4" t="s">
        <v>16</v>
      </c>
      <c r="B10" s="4" t="s">
        <v>26</v>
      </c>
      <c r="C10" s="3" t="s">
        <v>84</v>
      </c>
      <c r="D10" s="5">
        <f t="shared" si="0"/>
        <v>44182</v>
      </c>
      <c r="E10" s="5" t="s">
        <v>12</v>
      </c>
      <c r="F10" s="4" t="s">
        <v>29</v>
      </c>
      <c r="G10" s="11"/>
      <c r="H10" s="11">
        <v>2.4</v>
      </c>
      <c r="I10" s="11"/>
      <c r="J10" s="11"/>
      <c r="K10" s="11"/>
      <c r="L10" s="11">
        <v>2.4</v>
      </c>
      <c r="M10" t="str">
        <f>_xlfn.XLOOKUP(F10,[1]Summary!$S:$S,[1]Summary!$S:$S)</f>
        <v>Tube to South Kensington from Broadcasting House for the Today Programme</v>
      </c>
    </row>
    <row r="11" spans="1:13" x14ac:dyDescent="0.25">
      <c r="A11" s="4" t="s">
        <v>16</v>
      </c>
      <c r="B11" s="4" t="s">
        <v>26</v>
      </c>
      <c r="C11" s="3" t="s">
        <v>84</v>
      </c>
      <c r="D11" s="5">
        <f t="shared" si="0"/>
        <v>44182</v>
      </c>
      <c r="E11" s="5" t="s">
        <v>12</v>
      </c>
      <c r="F11" s="4" t="s">
        <v>30</v>
      </c>
      <c r="G11" s="11"/>
      <c r="H11" s="11">
        <v>2.4</v>
      </c>
      <c r="I11" s="11"/>
      <c r="J11" s="11"/>
      <c r="K11" s="11"/>
      <c r="L11" s="11">
        <v>2.4</v>
      </c>
      <c r="M11" t="str">
        <f>_xlfn.XLOOKUP(F11,[1]Summary!$S:$S,[1]Summary!$S:$S)</f>
        <v>Tube to South Kensington from Garfield Weston offices, W1</v>
      </c>
    </row>
    <row r="12" spans="1:13" x14ac:dyDescent="0.25">
      <c r="A12" s="4" t="s">
        <v>16</v>
      </c>
      <c r="B12" s="4" t="s">
        <v>31</v>
      </c>
      <c r="C12" s="3" t="s">
        <v>84</v>
      </c>
      <c r="D12" s="5">
        <f t="shared" si="0"/>
        <v>44182</v>
      </c>
      <c r="E12" s="5" t="s">
        <v>12</v>
      </c>
      <c r="F12" s="4" t="s">
        <v>32</v>
      </c>
      <c r="G12" s="11"/>
      <c r="H12" s="11"/>
      <c r="I12" s="11">
        <v>32</v>
      </c>
      <c r="J12" s="11"/>
      <c r="K12" s="11"/>
      <c r="L12" s="11">
        <v>32</v>
      </c>
      <c r="M12" t="str">
        <f>_xlfn.XLOOKUP(F12,[1]Summary!$S:$S,[1]Summary!$S:$S)</f>
        <v>RECEIPTS 13 and 14 - Visit the UAE Embassy Residence, Holland Park for a reception and return to South Kensington after reception.</v>
      </c>
    </row>
    <row r="13" spans="1:13" x14ac:dyDescent="0.25">
      <c r="A13" s="4" t="s">
        <v>16</v>
      </c>
      <c r="B13" s="4" t="s">
        <v>24</v>
      </c>
      <c r="C13" s="3" t="s">
        <v>84</v>
      </c>
      <c r="D13" s="5">
        <f t="shared" si="0"/>
        <v>44182</v>
      </c>
      <c r="E13" s="5" t="s">
        <v>12</v>
      </c>
      <c r="F13" s="4" t="s">
        <v>33</v>
      </c>
      <c r="G13" s="11"/>
      <c r="H13" s="11"/>
      <c r="I13" s="11">
        <v>5.4</v>
      </c>
      <c r="J13" s="11"/>
      <c r="K13" s="11"/>
      <c r="L13" s="11">
        <v>5.4</v>
      </c>
      <c r="M13" t="str">
        <f>_xlfn.XLOOKUP(F13,[1]Summary!$S:$S,[1]Summary!$S:$S)</f>
        <v>Mileage from South Kensington to Kew Gardens and back to South Kensington</v>
      </c>
    </row>
    <row r="14" spans="1:13" x14ac:dyDescent="0.25">
      <c r="A14" s="4" t="s">
        <v>16</v>
      </c>
      <c r="B14" s="4" t="s">
        <v>31</v>
      </c>
      <c r="C14" s="3" t="s">
        <v>84</v>
      </c>
      <c r="D14" s="5">
        <f t="shared" si="0"/>
        <v>44182</v>
      </c>
      <c r="E14" s="5" t="s">
        <v>12</v>
      </c>
      <c r="F14" s="4" t="s">
        <v>34</v>
      </c>
      <c r="G14" s="11"/>
      <c r="H14" s="11"/>
      <c r="I14" s="11">
        <v>18</v>
      </c>
      <c r="J14" s="11"/>
      <c r="K14" s="11"/>
      <c r="L14" s="11">
        <v>18</v>
      </c>
      <c r="M14" t="str">
        <f>_xlfn.XLOOKUP(F14,[1]Summary!$S:$S,[1]Summary!$S:$S)</f>
        <v>RECEIPT 10 - Taxi to Wimpole Street for a meeting with Alice Perkins</v>
      </c>
    </row>
    <row r="15" spans="1:13" x14ac:dyDescent="0.25">
      <c r="A15" s="4" t="s">
        <v>16</v>
      </c>
      <c r="B15" s="4" t="s">
        <v>35</v>
      </c>
      <c r="C15" s="3" t="s">
        <v>84</v>
      </c>
      <c r="D15" s="5">
        <f t="shared" si="0"/>
        <v>44182</v>
      </c>
      <c r="E15" s="5" t="s">
        <v>12</v>
      </c>
      <c r="F15" s="4" t="s">
        <v>36</v>
      </c>
      <c r="G15" s="11"/>
      <c r="H15" s="11"/>
      <c r="I15" s="11"/>
      <c r="J15" s="11"/>
      <c r="K15" s="11">
        <v>72.900000000000006</v>
      </c>
      <c r="L15" s="11">
        <v>72.900000000000006</v>
      </c>
      <c r="M15" t="str">
        <f>_xlfn.XLOOKUP(F15,[1]Summary!$S:$S,[1]Summary!$S:$S)</f>
        <v>RECEIPT 11 - Lunch with Ian Owens, Smithsonian at Coco Momo</v>
      </c>
    </row>
    <row r="16" spans="1:13" x14ac:dyDescent="0.25">
      <c r="A16" s="4" t="s">
        <v>16</v>
      </c>
      <c r="B16" s="4" t="s">
        <v>31</v>
      </c>
      <c r="C16" s="3" t="s">
        <v>84</v>
      </c>
      <c r="D16" s="5">
        <f t="shared" si="0"/>
        <v>44182</v>
      </c>
      <c r="E16" s="5" t="s">
        <v>12</v>
      </c>
      <c r="F16" s="4" t="s">
        <v>37</v>
      </c>
      <c r="G16" s="11"/>
      <c r="H16" s="11"/>
      <c r="I16" s="11">
        <v>10</v>
      </c>
      <c r="J16" s="11"/>
      <c r="K16" s="11"/>
      <c r="L16" s="11">
        <v>10</v>
      </c>
      <c r="M16" t="str">
        <f>_xlfn.XLOOKUP(F16,[1]Summary!$S:$S,[1]Summary!$S:$S)</f>
        <v>RECEIPT 12 - Taxi from the Berkeley Hotel (to meet with Chair of the V&amp;A) to South Kensington</v>
      </c>
    </row>
    <row r="17" spans="1:13" x14ac:dyDescent="0.25">
      <c r="A17" s="4" t="s">
        <v>16</v>
      </c>
      <c r="B17" s="4" t="s">
        <v>24</v>
      </c>
      <c r="C17" s="3" t="s">
        <v>84</v>
      </c>
      <c r="D17" s="5">
        <f t="shared" si="0"/>
        <v>44182</v>
      </c>
      <c r="E17" s="5" t="s">
        <v>14</v>
      </c>
      <c r="F17" s="4" t="s">
        <v>38</v>
      </c>
      <c r="G17" s="11"/>
      <c r="H17" s="11"/>
      <c r="I17" s="11">
        <v>38.700000000000003</v>
      </c>
      <c r="J17" s="11"/>
      <c r="K17" s="11"/>
      <c r="L17" s="11">
        <v>38.700000000000003</v>
      </c>
      <c r="M17" t="str">
        <f>_xlfn.XLOOKUP(F17,[1]Summary!$S:$S,[1]Summary!$S:$S)</f>
        <v>Mileage from South Kensington to Tring (for Director's Update) and from Tring to South Kensington</v>
      </c>
    </row>
    <row r="18" spans="1:13" x14ac:dyDescent="0.25">
      <c r="A18" s="4" t="s">
        <v>16</v>
      </c>
      <c r="B18" s="4" t="s">
        <v>31</v>
      </c>
      <c r="C18" s="3" t="s">
        <v>84</v>
      </c>
      <c r="D18" s="5">
        <f t="shared" si="0"/>
        <v>44182</v>
      </c>
      <c r="E18" s="5" t="s">
        <v>12</v>
      </c>
      <c r="F18" s="4" t="s">
        <v>39</v>
      </c>
      <c r="G18" s="11"/>
      <c r="H18" s="11"/>
      <c r="I18" s="11">
        <v>14</v>
      </c>
      <c r="J18" s="11"/>
      <c r="K18" s="11"/>
      <c r="L18" s="11">
        <v>14</v>
      </c>
      <c r="M18" t="str">
        <f>_xlfn.XLOOKUP(F18,[1]Summary!$S:$S,[1]Summary!$S:$S)</f>
        <v>Taxi from Wimpole Street to South Kensington after meeting with Alice Perkins</v>
      </c>
    </row>
    <row r="19" spans="1:13" x14ac:dyDescent="0.25">
      <c r="A19" s="4" t="s">
        <v>16</v>
      </c>
      <c r="B19" s="4" t="s">
        <v>31</v>
      </c>
      <c r="C19" s="3" t="s">
        <v>84</v>
      </c>
      <c r="D19" s="5">
        <f t="shared" si="0"/>
        <v>44182</v>
      </c>
      <c r="E19" s="5" t="s">
        <v>12</v>
      </c>
      <c r="F19" s="4" t="s">
        <v>40</v>
      </c>
      <c r="G19" s="11"/>
      <c r="H19" s="11"/>
      <c r="I19" s="11">
        <v>10</v>
      </c>
      <c r="J19" s="11"/>
      <c r="K19" s="11"/>
      <c r="L19" s="11">
        <v>10</v>
      </c>
      <c r="M19" t="str">
        <f>_xlfn.XLOOKUP(F19,[1]Summary!$S:$S,[1]Summary!$S:$S)</f>
        <v>RECEIPT 6 - Taxi from the Geological Society (for BGS Strategy launch) to South Kensington</v>
      </c>
    </row>
    <row r="20" spans="1:13" x14ac:dyDescent="0.25">
      <c r="A20" s="4" t="s">
        <v>16</v>
      </c>
      <c r="B20" s="4" t="s">
        <v>31</v>
      </c>
      <c r="C20" s="3" t="s">
        <v>84</v>
      </c>
      <c r="D20" s="5">
        <f t="shared" si="0"/>
        <v>44182</v>
      </c>
      <c r="E20" s="5" t="s">
        <v>12</v>
      </c>
      <c r="F20" s="4" t="s">
        <v>41</v>
      </c>
      <c r="G20" s="11"/>
      <c r="H20" s="11"/>
      <c r="I20" s="11">
        <v>16</v>
      </c>
      <c r="J20" s="11"/>
      <c r="K20" s="11"/>
      <c r="L20" s="11">
        <v>16</v>
      </c>
      <c r="M20" t="str">
        <f>_xlfn.XLOOKUP(F20,[1]Summary!$S:$S,[1]Summary!$S:$S)</f>
        <v>RECEIPT 7 - Taxi from the Wimpole Street after meeting with Alice Perkins to South Kensington</v>
      </c>
    </row>
    <row r="21" spans="1:13" x14ac:dyDescent="0.25">
      <c r="A21" s="4" t="s">
        <v>16</v>
      </c>
      <c r="B21" s="4" t="s">
        <v>31</v>
      </c>
      <c r="C21" s="3" t="s">
        <v>84</v>
      </c>
      <c r="D21" s="5">
        <f t="shared" si="0"/>
        <v>44182</v>
      </c>
      <c r="E21" s="5" t="s">
        <v>12</v>
      </c>
      <c r="F21" s="4" t="s">
        <v>42</v>
      </c>
      <c r="G21" s="11"/>
      <c r="H21" s="11"/>
      <c r="I21" s="11">
        <v>22</v>
      </c>
      <c r="J21" s="11"/>
      <c r="K21" s="11"/>
      <c r="L21" s="11">
        <v>22</v>
      </c>
      <c r="M21" t="str">
        <f>_xlfn.XLOOKUP(F21,[1]Summary!$S:$S,[1]Summary!$S:$S)</f>
        <v>RECEIPT 8 - Taxi from the City after meeting with Louise Charlton and Claire Walsh at Brunswick to South Kensington</v>
      </c>
    </row>
    <row r="22" spans="1:13" x14ac:dyDescent="0.25">
      <c r="A22" s="4" t="s">
        <v>16</v>
      </c>
      <c r="B22" s="4" t="s">
        <v>31</v>
      </c>
      <c r="C22" s="3" t="s">
        <v>84</v>
      </c>
      <c r="D22" s="5">
        <f t="shared" si="0"/>
        <v>44182</v>
      </c>
      <c r="E22" s="5" t="s">
        <v>12</v>
      </c>
      <c r="F22" s="4" t="s">
        <v>43</v>
      </c>
      <c r="G22" s="11"/>
      <c r="H22" s="11"/>
      <c r="I22" s="11">
        <v>15</v>
      </c>
      <c r="J22" s="11"/>
      <c r="K22" s="11"/>
      <c r="L22" s="11">
        <v>15</v>
      </c>
      <c r="M22" t="str">
        <f>_xlfn.XLOOKUP(F22,[1]Summary!$S:$S,[1]Summary!$S:$S)</f>
        <v>RECEIPT 9 - Taxi from the Wimpole Street after meeting with Alice Perkins to South Kensington</v>
      </c>
    </row>
    <row r="23" spans="1:13" x14ac:dyDescent="0.25">
      <c r="A23" s="4" t="s">
        <v>16</v>
      </c>
      <c r="B23" s="4" t="s">
        <v>24</v>
      </c>
      <c r="C23" s="3" t="s">
        <v>84</v>
      </c>
      <c r="D23" s="5">
        <f t="shared" si="0"/>
        <v>44182</v>
      </c>
      <c r="E23" s="5" t="s">
        <v>14</v>
      </c>
      <c r="F23" s="4" t="s">
        <v>44</v>
      </c>
      <c r="G23" s="11"/>
      <c r="H23" s="11"/>
      <c r="I23" s="11">
        <v>50.85</v>
      </c>
      <c r="J23" s="11"/>
      <c r="K23" s="11"/>
      <c r="L23" s="11">
        <v>50.85</v>
      </c>
      <c r="M23" t="str">
        <f>_xlfn.XLOOKUP(F23,[1]Summary!$S:$S,[1]Summary!$S:$S)</f>
        <v>Mileage from West Sussex to Tring for the Director's Update and from Tring to South Kensington</v>
      </c>
    </row>
    <row r="24" spans="1:13" x14ac:dyDescent="0.25">
      <c r="A24" s="4" t="s">
        <v>16</v>
      </c>
      <c r="B24" s="4" t="s">
        <v>24</v>
      </c>
      <c r="C24" s="3" t="s">
        <v>84</v>
      </c>
      <c r="D24" s="5">
        <f t="shared" si="0"/>
        <v>44182</v>
      </c>
      <c r="E24" s="5" t="s">
        <v>19</v>
      </c>
      <c r="F24" s="4" t="s">
        <v>45</v>
      </c>
      <c r="G24" s="11"/>
      <c r="H24" s="11"/>
      <c r="I24" s="11">
        <v>40.5</v>
      </c>
      <c r="J24" s="11"/>
      <c r="K24" s="11"/>
      <c r="L24" s="11">
        <v>40.5</v>
      </c>
      <c r="M24" t="str">
        <f>_xlfn.XLOOKUP(F24,[1]Summary!$S:$S,[1]Summary!$S:$S)</f>
        <v>Mileage from West Sussex to Heathrow Airport to attend meetings at the National Museum Rio de Janeiro, Brazil and from Heathrow Airport to West Sussex after returning.</v>
      </c>
    </row>
    <row r="25" spans="1:13" x14ac:dyDescent="0.25">
      <c r="A25" s="4" t="s">
        <v>16</v>
      </c>
      <c r="B25" s="4" t="s">
        <v>24</v>
      </c>
      <c r="C25" s="3" t="s">
        <v>84</v>
      </c>
      <c r="D25" s="5">
        <f t="shared" si="0"/>
        <v>44182</v>
      </c>
      <c r="E25" s="5" t="s">
        <v>17</v>
      </c>
      <c r="F25" s="4" t="s">
        <v>46</v>
      </c>
      <c r="G25" s="11"/>
      <c r="H25" s="11"/>
      <c r="I25" s="11">
        <v>31.5</v>
      </c>
      <c r="J25" s="11"/>
      <c r="K25" s="11"/>
      <c r="L25" s="11">
        <v>31.5</v>
      </c>
      <c r="M25" t="str">
        <f>_xlfn.XLOOKUP(F25,[1]Summary!$S:$S,[1]Summary!$S:$S)</f>
        <v>Drive to Eton College from NHM to attend the Collections Committee meeting and dinner and from Eton College to West Sussex</v>
      </c>
    </row>
    <row r="26" spans="1:13" x14ac:dyDescent="0.25">
      <c r="A26" s="4" t="s">
        <v>16</v>
      </c>
      <c r="B26" s="4" t="s">
        <v>31</v>
      </c>
      <c r="C26" s="3" t="s">
        <v>84</v>
      </c>
      <c r="D26" s="5">
        <f t="shared" si="0"/>
        <v>44182</v>
      </c>
      <c r="E26" s="5" t="s">
        <v>12</v>
      </c>
      <c r="F26" s="4" t="s">
        <v>47</v>
      </c>
      <c r="G26" s="11"/>
      <c r="H26" s="11"/>
      <c r="I26" s="11">
        <v>35</v>
      </c>
      <c r="J26" s="11"/>
      <c r="K26" s="11"/>
      <c r="L26" s="11">
        <v>35</v>
      </c>
      <c r="M26" t="str">
        <f>_xlfn.XLOOKUP(F26,[1]Summary!$S:$S,[1]Summary!$S:$S)</f>
        <v>RECEIPT 3 - Taxi from ZSL, Regent's Park to South Kensington after lunch with the Director, Dominic Jermey and Richard Deverell, Director of Kew</v>
      </c>
    </row>
    <row r="27" spans="1:13" x14ac:dyDescent="0.25">
      <c r="A27" s="4" t="s">
        <v>16</v>
      </c>
      <c r="B27" s="4" t="s">
        <v>31</v>
      </c>
      <c r="C27" s="3" t="s">
        <v>84</v>
      </c>
      <c r="D27" s="5">
        <f t="shared" si="0"/>
        <v>44182</v>
      </c>
      <c r="E27" s="5" t="s">
        <v>12</v>
      </c>
      <c r="F27" s="4" t="s">
        <v>48</v>
      </c>
      <c r="G27" s="11"/>
      <c r="H27" s="11"/>
      <c r="I27" s="11">
        <v>10</v>
      </c>
      <c r="J27" s="11"/>
      <c r="K27" s="11"/>
      <c r="L27" s="11">
        <v>10</v>
      </c>
      <c r="M27" t="str">
        <f>_xlfn.XLOOKUP(F27,[1]Summary!$S:$S,[1]Summary!$S:$S)</f>
        <v>RECEIPT 4 - taxi from Lancaster House (FCO reception) to South Kensington</v>
      </c>
    </row>
    <row r="28" spans="1:13" x14ac:dyDescent="0.25">
      <c r="A28" s="4" t="s">
        <v>16</v>
      </c>
      <c r="B28" s="4" t="s">
        <v>24</v>
      </c>
      <c r="C28" s="3" t="s">
        <v>84</v>
      </c>
      <c r="D28" s="5">
        <f t="shared" si="0"/>
        <v>44182</v>
      </c>
      <c r="E28" s="5" t="s">
        <v>14</v>
      </c>
      <c r="F28" s="4" t="s">
        <v>49</v>
      </c>
      <c r="G28" s="11"/>
      <c r="H28" s="11"/>
      <c r="I28" s="11">
        <v>50.85</v>
      </c>
      <c r="J28" s="11"/>
      <c r="K28" s="11"/>
      <c r="L28" s="11">
        <v>50.85</v>
      </c>
      <c r="M28" t="str">
        <f>_xlfn.XLOOKUP(F28,[1]Summary!$S:$S,[1]Summary!$S:$S)</f>
        <v>Mileage from West Sussex to Tring (for Director's Update) and then Tring to South Kensington</v>
      </c>
    </row>
    <row r="29" spans="1:13" x14ac:dyDescent="0.25">
      <c r="A29" s="4" t="s">
        <v>16</v>
      </c>
      <c r="B29" s="4" t="s">
        <v>24</v>
      </c>
      <c r="C29" s="3" t="s">
        <v>84</v>
      </c>
      <c r="D29" s="5">
        <f t="shared" si="0"/>
        <v>44182</v>
      </c>
      <c r="E29" s="5" t="s">
        <v>11</v>
      </c>
      <c r="F29" s="4" t="s">
        <v>50</v>
      </c>
      <c r="G29" s="11"/>
      <c r="H29" s="11"/>
      <c r="I29" s="11">
        <v>40.5</v>
      </c>
      <c r="J29" s="11"/>
      <c r="K29" s="11"/>
      <c r="L29" s="11">
        <v>40.5</v>
      </c>
      <c r="M29" t="str">
        <f>_xlfn.XLOOKUP(F29,[1]Summary!$S:$S,[1]Summary!$S:$S)</f>
        <v>Mileage from West Sussex to Heathrow Airport to attend the Global Leaders' meeting in Copenhagen and from Heathrow Airport to West Sussex after attending the meeting.</v>
      </c>
    </row>
    <row r="30" spans="1:13" x14ac:dyDescent="0.25">
      <c r="A30" s="4" t="s">
        <v>16</v>
      </c>
      <c r="B30" s="4" t="s">
        <v>8</v>
      </c>
      <c r="C30" s="3" t="s">
        <v>84</v>
      </c>
      <c r="D30" s="5">
        <f t="shared" si="0"/>
        <v>44182</v>
      </c>
      <c r="E30" s="5" t="s">
        <v>11</v>
      </c>
      <c r="F30" s="4" t="s">
        <v>51</v>
      </c>
      <c r="G30" s="11"/>
      <c r="H30" s="11"/>
      <c r="I30" s="11"/>
      <c r="J30" s="11">
        <v>22.8</v>
      </c>
      <c r="K30" s="11"/>
      <c r="L30" s="11">
        <v>22.8</v>
      </c>
      <c r="M30" t="str">
        <f>_xlfn.XLOOKUP(F30,[1]Summary!$S:$S,[1]Summary!$S:$S)</f>
        <v>RECEIPT 5 - Lunch at Heathrow Airport (attending Global Leaders' meeting, Copenhagen)</v>
      </c>
    </row>
    <row r="31" spans="1:13" x14ac:dyDescent="0.25">
      <c r="A31" s="4" t="s">
        <v>16</v>
      </c>
      <c r="B31" s="4" t="s">
        <v>31</v>
      </c>
      <c r="C31" s="3" t="s">
        <v>84</v>
      </c>
      <c r="D31" s="5">
        <f t="shared" si="0"/>
        <v>44182</v>
      </c>
      <c r="E31" s="5" t="s">
        <v>12</v>
      </c>
      <c r="F31" s="4" t="s">
        <v>52</v>
      </c>
      <c r="G31" s="11"/>
      <c r="H31" s="11"/>
      <c r="I31" s="11">
        <v>8</v>
      </c>
      <c r="J31" s="11"/>
      <c r="K31" s="11"/>
      <c r="L31" s="11">
        <v>8</v>
      </c>
      <c r="M31" t="str">
        <f>_xlfn.XLOOKUP(F31,[1]Summary!$S:$S,[1]Summary!$S:$S)</f>
        <v>RECEIPT 16 - Taxi from Chelsea Arts Club to South Kensington</v>
      </c>
    </row>
    <row r="32" spans="1:13" x14ac:dyDescent="0.25">
      <c r="A32" s="4" t="s">
        <v>16</v>
      </c>
      <c r="B32" s="4" t="s">
        <v>31</v>
      </c>
      <c r="C32" s="3" t="s">
        <v>84</v>
      </c>
      <c r="D32" s="5">
        <f t="shared" si="0"/>
        <v>44182</v>
      </c>
      <c r="E32" s="5" t="s">
        <v>12</v>
      </c>
      <c r="F32" s="4" t="s">
        <v>53</v>
      </c>
      <c r="G32" s="11"/>
      <c r="H32" s="11"/>
      <c r="I32" s="11">
        <v>32</v>
      </c>
      <c r="J32" s="11"/>
      <c r="K32" s="11"/>
      <c r="L32" s="11">
        <v>32</v>
      </c>
      <c r="M32" t="str">
        <f>_xlfn.XLOOKUP(F32,[1]Summary!$S:$S,[1]Summary!$S:$S)</f>
        <v>RECEIPT 17 - Taxi to the Argentine Embassy for VIP reception  and return to South Kensington</v>
      </c>
    </row>
    <row r="33" spans="1:13" x14ac:dyDescent="0.25">
      <c r="A33" s="4" t="s">
        <v>16</v>
      </c>
      <c r="B33" s="4" t="s">
        <v>31</v>
      </c>
      <c r="C33" s="3" t="s">
        <v>84</v>
      </c>
      <c r="D33" s="5">
        <f t="shared" si="0"/>
        <v>44182</v>
      </c>
      <c r="E33" s="5" t="s">
        <v>12</v>
      </c>
      <c r="F33" s="4" t="s">
        <v>54</v>
      </c>
      <c r="G33" s="11"/>
      <c r="H33" s="11"/>
      <c r="I33" s="11">
        <v>35.6</v>
      </c>
      <c r="J33" s="11"/>
      <c r="K33" s="11"/>
      <c r="L33" s="11">
        <v>35.6</v>
      </c>
      <c r="M33" t="str">
        <f>_xlfn.XLOOKUP(F33,[1]Summary!$S:$S,[1]Summary!$S:$S)</f>
        <v>RECEIPTS 19 and 20 - Taxi to Italian Embassy and return to South Kensington</v>
      </c>
    </row>
    <row r="34" spans="1:13" x14ac:dyDescent="0.25">
      <c r="A34" s="4" t="s">
        <v>16</v>
      </c>
      <c r="B34" s="4" t="s">
        <v>26</v>
      </c>
      <c r="C34" s="3" t="s">
        <v>84</v>
      </c>
      <c r="D34" s="5">
        <f t="shared" si="0"/>
        <v>44182</v>
      </c>
      <c r="E34" s="5" t="s">
        <v>12</v>
      </c>
      <c r="F34" s="4" t="s">
        <v>55</v>
      </c>
      <c r="G34" s="11"/>
      <c r="H34" s="11">
        <v>4.8</v>
      </c>
      <c r="I34" s="11"/>
      <c r="J34" s="11"/>
      <c r="K34" s="11"/>
      <c r="L34" s="11">
        <v>4.8</v>
      </c>
      <c r="M34" t="str">
        <f>_xlfn.XLOOKUP(F34,[1]Summary!$S:$S,[1]Summary!$S:$S)</f>
        <v>Tube to Stratton Street (return) for a meeting with Alice Parkins</v>
      </c>
    </row>
    <row r="35" spans="1:13" x14ac:dyDescent="0.25">
      <c r="A35" s="4" t="s">
        <v>16</v>
      </c>
      <c r="B35" s="4" t="s">
        <v>31</v>
      </c>
      <c r="C35" s="3" t="s">
        <v>84</v>
      </c>
      <c r="D35" s="5">
        <f t="shared" si="0"/>
        <v>44182</v>
      </c>
      <c r="E35" s="5" t="s">
        <v>12</v>
      </c>
      <c r="F35" s="4" t="s">
        <v>56</v>
      </c>
      <c r="G35" s="11"/>
      <c r="H35" s="11"/>
      <c r="I35" s="11">
        <v>15</v>
      </c>
      <c r="J35" s="11"/>
      <c r="K35" s="11"/>
      <c r="L35" s="11">
        <v>15</v>
      </c>
      <c r="M35" t="str">
        <f>_xlfn.XLOOKUP(F35,[1]Summary!$S:$S,[1]Summary!$S:$S)</f>
        <v>RECEIPT 1 - Taxi back from Stratton Street to South Kensington after meeting with Alice Perkins</v>
      </c>
    </row>
    <row r="36" spans="1:13" x14ac:dyDescent="0.25">
      <c r="A36" s="4" t="s">
        <v>16</v>
      </c>
      <c r="B36" s="4" t="s">
        <v>31</v>
      </c>
      <c r="C36" s="3" t="s">
        <v>84</v>
      </c>
      <c r="D36" s="5">
        <f t="shared" si="0"/>
        <v>44182</v>
      </c>
      <c r="E36" s="5" t="s">
        <v>12</v>
      </c>
      <c r="F36" s="4" t="s">
        <v>57</v>
      </c>
      <c r="G36" s="11"/>
      <c r="H36" s="11"/>
      <c r="I36" s="11">
        <v>16</v>
      </c>
      <c r="J36" s="11"/>
      <c r="K36" s="11"/>
      <c r="L36" s="11">
        <v>16</v>
      </c>
      <c r="M36" t="str">
        <f>_xlfn.XLOOKUP(F36,[1]Summary!$S:$S,[1]Summary!$S:$S)</f>
        <v>RECEIPT 2 - Taxi back from Stratton Street to South Kensington after meeting with Alice Perkins</v>
      </c>
    </row>
    <row r="37" spans="1:13" x14ac:dyDescent="0.25">
      <c r="A37" s="4" t="s">
        <v>16</v>
      </c>
      <c r="B37" s="4" t="s">
        <v>26</v>
      </c>
      <c r="C37" s="3" t="s">
        <v>84</v>
      </c>
      <c r="D37" s="5">
        <f t="shared" si="0"/>
        <v>44182</v>
      </c>
      <c r="E37" s="5" t="s">
        <v>12</v>
      </c>
      <c r="F37" s="4" t="s">
        <v>58</v>
      </c>
      <c r="G37" s="11"/>
      <c r="H37" s="11">
        <v>7.2</v>
      </c>
      <c r="I37" s="11"/>
      <c r="J37" s="11"/>
      <c r="K37" s="11"/>
      <c r="L37" s="11">
        <v>7.2</v>
      </c>
      <c r="M37" t="str">
        <f>_xlfn.XLOOKUP(F37,[1]Summary!$S:$S,[1]Summary!$S:$S)</f>
        <v>Tube to FT Offices for the Global Summit Steering Committee meeting (return)</v>
      </c>
    </row>
    <row r="38" spans="1:13" x14ac:dyDescent="0.25">
      <c r="A38" s="4" t="s">
        <v>16</v>
      </c>
      <c r="B38" s="4" t="s">
        <v>26</v>
      </c>
      <c r="C38" s="3" t="s">
        <v>84</v>
      </c>
      <c r="D38" s="5">
        <f t="shared" si="0"/>
        <v>44182</v>
      </c>
      <c r="E38" s="5" t="s">
        <v>12</v>
      </c>
      <c r="F38" s="4" t="s">
        <v>59</v>
      </c>
      <c r="G38" s="11"/>
      <c r="H38" s="11">
        <v>4.8</v>
      </c>
      <c r="I38" s="11"/>
      <c r="J38" s="11"/>
      <c r="K38" s="11"/>
      <c r="L38" s="11">
        <v>4.8</v>
      </c>
      <c r="M38" t="str">
        <f>_xlfn.XLOOKUP(F38,[1]Summary!$S:$S,[1]Summary!$S:$S)</f>
        <v>Tube to House of Lords to meet with Zac Goldsmith (return)</v>
      </c>
    </row>
    <row r="39" spans="1:13" x14ac:dyDescent="0.25">
      <c r="A39" s="4" t="s">
        <v>16</v>
      </c>
      <c r="B39" s="4" t="s">
        <v>26</v>
      </c>
      <c r="C39" s="3" t="s">
        <v>84</v>
      </c>
      <c r="D39" s="5">
        <f t="shared" si="0"/>
        <v>44182</v>
      </c>
      <c r="E39" s="5" t="s">
        <v>13</v>
      </c>
      <c r="F39" s="4" t="s">
        <v>60</v>
      </c>
      <c r="G39" s="11"/>
      <c r="H39" s="11">
        <v>2.4</v>
      </c>
      <c r="I39" s="11"/>
      <c r="J39" s="11"/>
      <c r="K39" s="11"/>
      <c r="L39" s="11">
        <v>2.4</v>
      </c>
      <c r="M39" t="str">
        <f>_xlfn.XLOOKUP(F39,[1]Summary!$S:$S,[1]Summary!$S:$S)</f>
        <v>Tube to Euston Station for journey to Rochdale (Dippy on Tour launch)</v>
      </c>
    </row>
    <row r="40" spans="1:13" x14ac:dyDescent="0.25">
      <c r="A40" s="4" t="s">
        <v>16</v>
      </c>
      <c r="B40" s="4" t="s">
        <v>26</v>
      </c>
      <c r="C40" s="3" t="s">
        <v>84</v>
      </c>
      <c r="D40" s="5">
        <f t="shared" si="0"/>
        <v>44182</v>
      </c>
      <c r="E40" s="5" t="s">
        <v>12</v>
      </c>
      <c r="F40" s="4" t="s">
        <v>61</v>
      </c>
      <c r="G40" s="11"/>
      <c r="H40" s="11">
        <v>8.5</v>
      </c>
      <c r="I40" s="11"/>
      <c r="J40" s="11"/>
      <c r="K40" s="11"/>
      <c r="L40" s="11">
        <v>8.5</v>
      </c>
      <c r="M40" t="str">
        <f>_xlfn.XLOOKUP(F40,[1]Summary!$S:$S,[1]Summary!$S:$S)</f>
        <v>Tube to Kew Gardens for the Orchid Festival launch reception(return)</v>
      </c>
    </row>
    <row r="41" spans="1:13" x14ac:dyDescent="0.25">
      <c r="A41" s="4" t="s">
        <v>16</v>
      </c>
      <c r="B41" s="4" t="s">
        <v>26</v>
      </c>
      <c r="C41" s="3" t="s">
        <v>84</v>
      </c>
      <c r="D41" s="5">
        <f t="shared" si="0"/>
        <v>44182</v>
      </c>
      <c r="E41" s="5" t="s">
        <v>12</v>
      </c>
      <c r="F41" s="4" t="s">
        <v>62</v>
      </c>
      <c r="G41" s="11"/>
      <c r="H41" s="11">
        <v>4.8</v>
      </c>
      <c r="I41" s="11"/>
      <c r="J41" s="11"/>
      <c r="K41" s="11"/>
      <c r="L41" s="11">
        <v>4.8</v>
      </c>
      <c r="M41" t="str">
        <f>_xlfn.XLOOKUP(F41,[1]Summary!$S:$S,[1]Summary!$S:$S)</f>
        <v>Tube to Stratton Street (Green Park) for meeting with Alice Perkins (return)</v>
      </c>
    </row>
    <row r="42" spans="1:13" x14ac:dyDescent="0.25">
      <c r="A42" s="4" t="s">
        <v>16</v>
      </c>
      <c r="B42" s="4" t="s">
        <v>35</v>
      </c>
      <c r="C42" s="3" t="s">
        <v>84</v>
      </c>
      <c r="D42" s="5">
        <f t="shared" si="0"/>
        <v>44182</v>
      </c>
      <c r="E42" s="5" t="s">
        <v>12</v>
      </c>
      <c r="F42" s="4" t="s">
        <v>63</v>
      </c>
      <c r="G42" s="11"/>
      <c r="H42" s="11"/>
      <c r="I42" s="11"/>
      <c r="J42" s="11"/>
      <c r="K42" s="11">
        <v>109.7</v>
      </c>
      <c r="L42" s="11">
        <v>109.7</v>
      </c>
      <c r="M42" t="str">
        <f>_xlfn.XLOOKUP(F42,[1]Summary!$S:$S,[1]Summary!$S:$S)</f>
        <v>RECEIPT 15 - Lunch at the Arts Club for team (food only)</v>
      </c>
    </row>
    <row r="43" spans="1:13" x14ac:dyDescent="0.25">
      <c r="A43" s="4" t="s">
        <v>21</v>
      </c>
      <c r="B43" s="4" t="s">
        <v>64</v>
      </c>
      <c r="C43" s="3" t="s">
        <v>84</v>
      </c>
      <c r="D43" s="5">
        <f>DATE(2021,3,31)</f>
        <v>44286</v>
      </c>
      <c r="E43" s="5" t="s">
        <v>72</v>
      </c>
      <c r="F43" s="4" t="s">
        <v>65</v>
      </c>
      <c r="G43" s="11"/>
      <c r="H43" s="11"/>
      <c r="I43" s="11"/>
      <c r="J43" s="11"/>
      <c r="K43" s="11">
        <v>332</v>
      </c>
      <c r="L43" s="11">
        <v>332</v>
      </c>
      <c r="M43" t="str">
        <f>_xlfn.XLOOKUP(F43,[1]Summary!$S:$S,[1]Summary!$S:$S)</f>
        <v>CIPFA membership fees Jan-Dec 21</v>
      </c>
    </row>
    <row r="44" spans="1:13" x14ac:dyDescent="0.25">
      <c r="A44" s="3" t="s">
        <v>23</v>
      </c>
      <c r="B44" s="4" t="s">
        <v>26</v>
      </c>
      <c r="C44" s="4" t="s">
        <v>86</v>
      </c>
      <c r="D44" s="5">
        <f>DATE(2020,3,10)</f>
        <v>43900</v>
      </c>
      <c r="E44" s="3" t="s">
        <v>18</v>
      </c>
      <c r="F44" s="4" t="s">
        <v>75</v>
      </c>
      <c r="G44" s="11"/>
      <c r="H44" s="11">
        <v>754.2</v>
      </c>
      <c r="I44" s="11"/>
      <c r="J44" s="11"/>
      <c r="K44" s="11"/>
      <c r="L44" s="13">
        <v>754.2</v>
      </c>
      <c r="M44" t="e">
        <f>_xlfn.XLOOKUP(F44,[1]Summary!$S:$S,[1]Summary!$S:$S)</f>
        <v>#N/A</v>
      </c>
    </row>
    <row r="45" spans="1:13" x14ac:dyDescent="0.25">
      <c r="A45" s="3" t="s">
        <v>23</v>
      </c>
      <c r="B45" s="4" t="s">
        <v>26</v>
      </c>
      <c r="C45" s="4" t="s">
        <v>86</v>
      </c>
      <c r="D45" s="5">
        <f>DATE(2020,8,26)</f>
        <v>44069</v>
      </c>
      <c r="E45" s="3" t="s">
        <v>22</v>
      </c>
      <c r="F45" s="4" t="s">
        <v>76</v>
      </c>
      <c r="G45" s="11"/>
      <c r="H45" s="11">
        <v>31.2</v>
      </c>
      <c r="I45" s="11"/>
      <c r="J45" s="11"/>
      <c r="K45" s="11"/>
      <c r="L45" s="13">
        <v>31.2</v>
      </c>
      <c r="M45" t="e">
        <f>_xlfn.XLOOKUP(F45,[1]Summary!$S:$S,[1]Summary!$S:$S)</f>
        <v>#N/A</v>
      </c>
    </row>
    <row r="46" spans="1:13" x14ac:dyDescent="0.25">
      <c r="A46" s="3" t="s">
        <v>23</v>
      </c>
      <c r="B46" s="4" t="s">
        <v>26</v>
      </c>
      <c r="C46" s="4" t="s">
        <v>86</v>
      </c>
      <c r="D46" s="5">
        <f>DATE(2020,8,26)</f>
        <v>44069</v>
      </c>
      <c r="E46" s="3" t="s">
        <v>22</v>
      </c>
      <c r="F46" s="4" t="s">
        <v>77</v>
      </c>
      <c r="G46" s="11"/>
      <c r="H46" s="11">
        <v>71.5</v>
      </c>
      <c r="I46" s="11"/>
      <c r="J46" s="11"/>
      <c r="K46" s="11"/>
      <c r="L46" s="13">
        <v>71.5</v>
      </c>
      <c r="M46" t="e">
        <f>_xlfn.XLOOKUP(F46,[1]Summary!$S:$S,[1]Summary!$S:$S)</f>
        <v>#N/A</v>
      </c>
    </row>
    <row r="47" spans="1:13" x14ac:dyDescent="0.25">
      <c r="A47" s="3" t="s">
        <v>23</v>
      </c>
      <c r="B47" s="4" t="s">
        <v>26</v>
      </c>
      <c r="C47" s="4" t="s">
        <v>86</v>
      </c>
      <c r="D47" s="5">
        <f>DATE(2020,11,6)</f>
        <v>44141</v>
      </c>
      <c r="E47" s="3" t="s">
        <v>22</v>
      </c>
      <c r="F47" s="4" t="s">
        <v>78</v>
      </c>
      <c r="G47" s="11"/>
      <c r="H47" s="11">
        <v>71.5</v>
      </c>
      <c r="I47" s="11"/>
      <c r="J47" s="11"/>
      <c r="K47" s="11"/>
      <c r="L47" s="13">
        <v>71.5</v>
      </c>
      <c r="M47" t="e">
        <f>_xlfn.XLOOKUP(F47,[1]Summary!$S:$S,[1]Summary!$S:$S)</f>
        <v>#N/A</v>
      </c>
    </row>
    <row r="48" spans="1:13" x14ac:dyDescent="0.25">
      <c r="A48" s="3" t="s">
        <v>23</v>
      </c>
      <c r="B48" s="4" t="s">
        <v>26</v>
      </c>
      <c r="C48" s="4" t="s">
        <v>85</v>
      </c>
      <c r="D48" s="5">
        <v>44145</v>
      </c>
      <c r="E48" s="3" t="s">
        <v>22</v>
      </c>
      <c r="F48" s="4" t="s">
        <v>73</v>
      </c>
      <c r="G48" s="11"/>
      <c r="H48" s="11"/>
      <c r="I48" s="11">
        <v>16.5</v>
      </c>
      <c r="J48" s="11"/>
      <c r="K48" s="11"/>
      <c r="L48" s="11">
        <v>16.5</v>
      </c>
      <c r="M48" t="e">
        <f>_xlfn.XLOOKUP(F48,[1]Summary!$S:$S,[1]Summary!$S:$S)</f>
        <v>#N/A</v>
      </c>
    </row>
    <row r="49" spans="1:13" x14ac:dyDescent="0.25">
      <c r="A49" t="s">
        <v>80</v>
      </c>
      <c r="B49" s="10" t="s">
        <v>74</v>
      </c>
      <c r="C49" s="4" t="s">
        <v>86</v>
      </c>
      <c r="D49" s="2">
        <v>44088</v>
      </c>
      <c r="E49" s="10" t="s">
        <v>12</v>
      </c>
      <c r="F49" s="1" t="s">
        <v>82</v>
      </c>
      <c r="G49" s="12"/>
      <c r="H49" s="12"/>
      <c r="I49" s="12"/>
      <c r="J49" s="12">
        <v>126</v>
      </c>
      <c r="K49" s="12"/>
      <c r="L49" s="13">
        <v>126</v>
      </c>
      <c r="M49" t="e">
        <f>_xlfn.XLOOKUP(F49,[1]Summary!$S:$S,[1]Summary!$S:$S)</f>
        <v>#N/A</v>
      </c>
    </row>
    <row r="50" spans="1:13" x14ac:dyDescent="0.25">
      <c r="A50" t="s">
        <v>81</v>
      </c>
      <c r="B50" s="10" t="s">
        <v>74</v>
      </c>
      <c r="C50" s="4" t="s">
        <v>86</v>
      </c>
      <c r="D50" s="2">
        <v>43894</v>
      </c>
      <c r="E50" s="10" t="s">
        <v>13</v>
      </c>
      <c r="F50" s="1" t="s">
        <v>83</v>
      </c>
      <c r="G50" s="12"/>
      <c r="H50" s="12"/>
      <c r="I50" s="12"/>
      <c r="J50" s="12">
        <v>117.8</v>
      </c>
      <c r="K50" s="12"/>
      <c r="L50" s="13">
        <v>117.8</v>
      </c>
      <c r="M50" t="e">
        <f>_xlfn.XLOOKUP(F50,[1]Summary!$S:$S,[1]Summary!$S:$S)</f>
        <v>#N/A</v>
      </c>
    </row>
  </sheetData>
  <autoFilter ref="A1:M50" xr:uid="{2A50E4A5-5E1D-4461-93A7-55BDD4C020C5}"/>
  <pageMargins left="0.7" right="0.7" top="0.75" bottom="0.75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LastModified xmlns="3476ede1-e129-4612-b269-9e15159687bd" xsi:nil="true"/>
    <SharedWithUsers xmlns="ddc4070f-94cf-4088-b745-a4ea7c2210bb">
      <UserInfo>
        <DisplayName>Kevin Coughlan</DisplayName>
        <AccountId>2357</AccountId>
        <AccountType/>
      </UserInfo>
      <UserInfo>
        <DisplayName>Grace Freeman</DisplayName>
        <AccountId>3941</AccountId>
        <AccountType/>
      </UserInfo>
      <UserInfo>
        <DisplayName>Lewis Kershaw</DisplayName>
        <AccountId>2727</AccountId>
        <AccountType/>
      </UserInfo>
      <UserInfo>
        <DisplayName>Lauren Joseph</DisplayName>
        <AccountId>198</AccountId>
        <AccountType/>
      </UserInfo>
    </SharedWithUsers>
    <lcf76f155ced4ddcb4097134ff3c332f xmlns="3476ede1-e129-4612-b269-9e15159687bd">
      <Terms xmlns="http://schemas.microsoft.com/office/infopath/2007/PartnerControls"/>
    </lcf76f155ced4ddcb4097134ff3c332f>
    <TaxCatchAll xmlns="50882fb6-7b37-4016-bc4e-645c0637b08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BFFCE0506E146954BC4A739966690" ma:contentTypeVersion="17" ma:contentTypeDescription="Create a new document." ma:contentTypeScope="" ma:versionID="fda94a34c89ce2ac69670155a88e88fe">
  <xsd:schema xmlns:xsd="http://www.w3.org/2001/XMLSchema" xmlns:xs="http://www.w3.org/2001/XMLSchema" xmlns:p="http://schemas.microsoft.com/office/2006/metadata/properties" xmlns:ns2="3476ede1-e129-4612-b269-9e15159687bd" xmlns:ns3="ddc4070f-94cf-4088-b745-a4ea7c2210bb" xmlns:ns4="50882fb6-7b37-4016-bc4e-645c0637b088" targetNamespace="http://schemas.microsoft.com/office/2006/metadata/properties" ma:root="true" ma:fieldsID="33b1faec8819de0b9d80c169c66536bc" ns2:_="" ns3:_="" ns4:_="">
    <xsd:import namespace="3476ede1-e129-4612-b269-9e15159687bd"/>
    <xsd:import namespace="ddc4070f-94cf-4088-b745-a4ea7c2210bb"/>
    <xsd:import namespace="50882fb6-7b37-4016-bc4e-645c0637b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DateLastModified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6ede1-e129-4612-b269-9e15159687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LastModified" ma:index="20" nillable="true" ma:displayName="Date Last Modified" ma:description="date items were last modified" ma:format="DateOnly" ma:internalName="DateLastModified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c631306-648b-4820-82d0-96e941587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4070f-94cf-4088-b745-a4ea7c221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82fb6-7b37-4016-bc4e-645c0637b08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726180-ed01-429f-87b5-763a7e299fb7}" ma:internalName="TaxCatchAll" ma:showField="CatchAllData" ma:web="ddc4070f-94cf-4088-b745-a4ea7c221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AC1CB-5896-45E9-9CC7-AD2580661A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37592-81F3-4009-9159-0F9B5DBBCADB}">
  <ds:schemaRefs>
    <ds:schemaRef ds:uri="http://schemas.microsoft.com/office/2006/documentManagement/types"/>
    <ds:schemaRef ds:uri="http://www.w3.org/XML/1998/namespace"/>
    <ds:schemaRef ds:uri="ddc4070f-94cf-4088-b745-a4ea7c2210bb"/>
    <ds:schemaRef ds:uri="http://purl.org/dc/terms/"/>
    <ds:schemaRef ds:uri="http://purl.org/dc/dcmitype/"/>
    <ds:schemaRef ds:uri="3476ede1-e129-4612-b269-9e15159687bd"/>
    <ds:schemaRef ds:uri="http://schemas.microsoft.com/office/2006/metadata/properties"/>
    <ds:schemaRef ds:uri="50882fb6-7b37-4016-bc4e-645c0637b088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00B0E4-4658-4029-9172-6DA7235CC6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6ede1-e129-4612-b269-9e15159687bd"/>
    <ds:schemaRef ds:uri="ddc4070f-94cf-4088-b745-a4ea7c2210bb"/>
    <ds:schemaRef ds:uri="50882fb6-7b37-4016-bc4e-645c0637b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Kershaw</dc:creator>
  <cp:lastModifiedBy>Lauren Joseph</cp:lastModifiedBy>
  <dcterms:created xsi:type="dcterms:W3CDTF">2021-09-09T13:28:34Z</dcterms:created>
  <dcterms:modified xsi:type="dcterms:W3CDTF">2022-08-30T09:14:17Z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0x010100372BFFCE0506E146954BC4A739966690</vt:lpwstr>
  </property>
  <property fmtid="{D5CDD505-2E9C-101B-9397-08002B2CF9AE}" pid="3" name="MediaServiceImageTags">
    <vt:lpwstr/>
  </property>
</Properties>
</file>